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0" windowHeight="69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<sst xmlns="http://schemas.openxmlformats.org/spreadsheetml/2006/main" count="73" uniqueCount="28">
  <si>
    <t>a</t>
  </si>
  <si>
    <t>b</t>
  </si>
  <si>
    <t>c</t>
  </si>
  <si>
    <t>60m</t>
  </si>
  <si>
    <t>100m</t>
  </si>
  <si>
    <t>200m</t>
  </si>
  <si>
    <t>400m</t>
  </si>
  <si>
    <t>800m</t>
  </si>
  <si>
    <t>1500m</t>
  </si>
  <si>
    <t>60m Hü</t>
  </si>
  <si>
    <t>100m Hü</t>
  </si>
  <si>
    <t>Hoch</t>
  </si>
  <si>
    <t>Stabhoch</t>
  </si>
  <si>
    <t>Weit</t>
  </si>
  <si>
    <t>Kugel</t>
  </si>
  <si>
    <t>Diskus</t>
  </si>
  <si>
    <t>Speer</t>
  </si>
  <si>
    <t>Berechnung Frauen</t>
  </si>
  <si>
    <t>1000m</t>
  </si>
  <si>
    <t>110m Hü</t>
  </si>
  <si>
    <t>Berechnung Männer</t>
  </si>
  <si>
    <t>Leistung</t>
  </si>
  <si>
    <t>Resultat / Berechnungsformel</t>
  </si>
  <si>
    <t>sec</t>
  </si>
  <si>
    <t>cm</t>
  </si>
  <si>
    <t>m</t>
  </si>
  <si>
    <t>IAAF - Formeln</t>
  </si>
  <si>
    <t>Hammer</t>
  </si>
</sst>
</file>

<file path=xl/styles.xml><?xml version="1.0" encoding="utf-8"?>
<styleSheet xmlns="http://schemas.openxmlformats.org/spreadsheetml/2006/main">
  <numFmts count="2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0" xfId="0" applyNumberForma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2" fillId="35" borderId="0" xfId="0" applyFont="1" applyFill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H1" sqref="H1"/>
    </sheetView>
  </sheetViews>
  <sheetFormatPr defaultColWidth="11.421875" defaultRowHeight="12.75"/>
  <cols>
    <col min="5" max="5" width="11.421875" style="2" customWidth="1"/>
    <col min="6" max="6" width="4.00390625" style="2" bestFit="1" customWidth="1"/>
    <col min="7" max="7" width="25.421875" style="0" customWidth="1"/>
  </cols>
  <sheetData>
    <row r="1" spans="1:7" ht="18">
      <c r="A1" s="10" t="s">
        <v>26</v>
      </c>
      <c r="B1" s="10"/>
      <c r="C1" s="10"/>
      <c r="D1" s="10"/>
      <c r="E1" s="10"/>
      <c r="F1" s="10"/>
      <c r="G1" s="10"/>
    </row>
    <row r="3" ht="12.75">
      <c r="A3" s="1" t="s">
        <v>20</v>
      </c>
    </row>
    <row r="4" spans="1:7" ht="12.75">
      <c r="A4" s="3"/>
      <c r="B4" s="3" t="s">
        <v>0</v>
      </c>
      <c r="C4" s="3" t="s">
        <v>1</v>
      </c>
      <c r="D4" s="3" t="s">
        <v>2</v>
      </c>
      <c r="E4" s="4" t="s">
        <v>21</v>
      </c>
      <c r="F4" s="4"/>
      <c r="G4" s="5" t="s">
        <v>22</v>
      </c>
    </row>
    <row r="5" spans="1:7" ht="12.75">
      <c r="A5" s="3" t="s">
        <v>3</v>
      </c>
      <c r="B5" s="3">
        <v>58.015</v>
      </c>
      <c r="C5" s="3">
        <v>11.5</v>
      </c>
      <c r="D5" s="3">
        <v>1.81</v>
      </c>
      <c r="E5" s="4">
        <v>99</v>
      </c>
      <c r="F5" s="4" t="s">
        <v>23</v>
      </c>
      <c r="G5" s="5" t="e">
        <f>INT(58.015*(11.5-E5)^1.81)</f>
        <v>#NUM!</v>
      </c>
    </row>
    <row r="6" spans="1:7" ht="12.75">
      <c r="A6" s="3" t="s">
        <v>4</v>
      </c>
      <c r="B6" s="3">
        <v>25.4347</v>
      </c>
      <c r="C6" s="3">
        <v>18</v>
      </c>
      <c r="D6" s="3">
        <v>1.81</v>
      </c>
      <c r="E6" s="4">
        <v>99</v>
      </c>
      <c r="F6" s="4" t="s">
        <v>23</v>
      </c>
      <c r="G6" s="5" t="e">
        <f>INT(25.4347*(18-E6)^1.81)</f>
        <v>#NUM!</v>
      </c>
    </row>
    <row r="7" spans="1:7" ht="12.75">
      <c r="A7" s="3" t="s">
        <v>5</v>
      </c>
      <c r="B7" s="3">
        <v>5.8425</v>
      </c>
      <c r="C7" s="3">
        <v>38</v>
      </c>
      <c r="D7" s="3">
        <v>1.81</v>
      </c>
      <c r="E7" s="4">
        <v>99</v>
      </c>
      <c r="F7" s="4" t="s">
        <v>23</v>
      </c>
      <c r="G7" s="5" t="e">
        <f>INT(5.8425*(38-E7)^1.81)</f>
        <v>#NUM!</v>
      </c>
    </row>
    <row r="8" spans="1:7" ht="12.75">
      <c r="A8" s="3" t="s">
        <v>6</v>
      </c>
      <c r="B8" s="3">
        <v>1.53775</v>
      </c>
      <c r="C8" s="3">
        <v>82</v>
      </c>
      <c r="D8" s="3">
        <v>1.81</v>
      </c>
      <c r="E8" s="4">
        <v>99</v>
      </c>
      <c r="F8" s="4" t="s">
        <v>23</v>
      </c>
      <c r="G8" s="5" t="e">
        <f>INT(1.53775*(82-E8)^1.81)</f>
        <v>#NUM!</v>
      </c>
    </row>
    <row r="9" spans="1:7" ht="12.75">
      <c r="A9" s="3" t="s">
        <v>18</v>
      </c>
      <c r="B9" s="3">
        <v>0.08713</v>
      </c>
      <c r="C9" s="3">
        <v>305.5</v>
      </c>
      <c r="D9" s="3">
        <v>1.85</v>
      </c>
      <c r="E9" s="4">
        <v>9999</v>
      </c>
      <c r="F9" s="4" t="s">
        <v>23</v>
      </c>
      <c r="G9" s="5" t="e">
        <f>INT(0.08713*(305.5-E9)^1.85)</f>
        <v>#NUM!</v>
      </c>
    </row>
    <row r="10" spans="1:7" ht="12.75">
      <c r="A10" s="3" t="s">
        <v>8</v>
      </c>
      <c r="B10" s="3">
        <v>0.03768</v>
      </c>
      <c r="C10" s="3">
        <v>480</v>
      </c>
      <c r="D10" s="3">
        <v>1.85</v>
      </c>
      <c r="E10" s="4">
        <v>9999</v>
      </c>
      <c r="F10" s="4" t="s">
        <v>23</v>
      </c>
      <c r="G10" s="5" t="e">
        <f>INT(0.03768*(480-E10)^1.85)</f>
        <v>#NUM!</v>
      </c>
    </row>
    <row r="11" spans="1:7" ht="12.75">
      <c r="A11" s="3" t="s">
        <v>9</v>
      </c>
      <c r="B11" s="3">
        <v>20.5173</v>
      </c>
      <c r="C11" s="3">
        <v>15.5</v>
      </c>
      <c r="D11" s="3">
        <v>1.92</v>
      </c>
      <c r="E11" s="4">
        <v>9999</v>
      </c>
      <c r="F11" s="4" t="s">
        <v>23</v>
      </c>
      <c r="G11" s="5" t="e">
        <f>INT(20.5173*(15.5-E11)^1.92)</f>
        <v>#NUM!</v>
      </c>
    </row>
    <row r="12" spans="1:7" ht="12.75">
      <c r="A12" s="3" t="s">
        <v>19</v>
      </c>
      <c r="B12" s="3">
        <v>5.74325</v>
      </c>
      <c r="C12" s="3">
        <v>28.5</v>
      </c>
      <c r="D12" s="3">
        <v>1.92</v>
      </c>
      <c r="E12" s="4">
        <v>9999</v>
      </c>
      <c r="F12" s="4" t="s">
        <v>23</v>
      </c>
      <c r="G12" s="5" t="e">
        <f>INT(5.74325*(28.5-E12)^1.92)</f>
        <v>#NUM!</v>
      </c>
    </row>
    <row r="13" spans="1:7" ht="12.75">
      <c r="A13" s="3" t="s">
        <v>11</v>
      </c>
      <c r="B13" s="3">
        <v>0.8465</v>
      </c>
      <c r="C13" s="3">
        <v>75</v>
      </c>
      <c r="D13" s="3">
        <v>1.42</v>
      </c>
      <c r="E13" s="6">
        <v>0</v>
      </c>
      <c r="F13" s="6" t="s">
        <v>24</v>
      </c>
      <c r="G13" s="5" t="e">
        <f>INT(0.8465*(E13-75)^1.42)</f>
        <v>#NUM!</v>
      </c>
    </row>
    <row r="14" spans="1:7" ht="12.75">
      <c r="A14" s="3" t="s">
        <v>12</v>
      </c>
      <c r="B14" s="3">
        <v>0.2797</v>
      </c>
      <c r="C14" s="3">
        <v>100</v>
      </c>
      <c r="D14" s="3">
        <v>1.35</v>
      </c>
      <c r="E14" s="6">
        <v>0</v>
      </c>
      <c r="F14" s="6" t="s">
        <v>24</v>
      </c>
      <c r="G14" s="5" t="e">
        <f>INT(0.2797*(E14-100)^1.35)</f>
        <v>#NUM!</v>
      </c>
    </row>
    <row r="15" spans="1:7" ht="12.75">
      <c r="A15" s="3" t="s">
        <v>13</v>
      </c>
      <c r="B15" s="3">
        <v>0.14354</v>
      </c>
      <c r="C15" s="3">
        <v>220</v>
      </c>
      <c r="D15" s="3">
        <v>1.4</v>
      </c>
      <c r="E15" s="6">
        <v>0</v>
      </c>
      <c r="F15" s="6" t="s">
        <v>24</v>
      </c>
      <c r="G15" s="5" t="e">
        <f>INT(0.14354*(E15-220)^1.4)</f>
        <v>#NUM!</v>
      </c>
    </row>
    <row r="16" spans="1:7" ht="12.75">
      <c r="A16" s="3" t="s">
        <v>14</v>
      </c>
      <c r="B16" s="3">
        <v>51.39</v>
      </c>
      <c r="C16" s="3">
        <v>1.5</v>
      </c>
      <c r="D16" s="3">
        <v>1.05</v>
      </c>
      <c r="E16" s="4">
        <v>0</v>
      </c>
      <c r="F16" s="4" t="s">
        <v>25</v>
      </c>
      <c r="G16" s="5" t="e">
        <f>INT(51.39*(E16-1.5)^1.05)</f>
        <v>#NUM!</v>
      </c>
    </row>
    <row r="17" spans="1:7" ht="12.75">
      <c r="A17" s="3" t="s">
        <v>15</v>
      </c>
      <c r="B17" s="3">
        <v>12.91</v>
      </c>
      <c r="C17" s="3">
        <v>4</v>
      </c>
      <c r="D17" s="3">
        <v>1.1</v>
      </c>
      <c r="E17" s="4">
        <v>0</v>
      </c>
      <c r="F17" s="4" t="s">
        <v>25</v>
      </c>
      <c r="G17" s="5" t="e">
        <f>INT(12.91*(E17-4)^1.1)</f>
        <v>#NUM!</v>
      </c>
    </row>
    <row r="18" spans="1:7" ht="12.75">
      <c r="A18" s="3" t="s">
        <v>27</v>
      </c>
      <c r="B18" s="7">
        <v>13.0449</v>
      </c>
      <c r="C18" s="7">
        <v>7</v>
      </c>
      <c r="D18" s="7">
        <v>1.05</v>
      </c>
      <c r="E18" s="4">
        <v>0</v>
      </c>
      <c r="F18" s="4" t="s">
        <v>25</v>
      </c>
      <c r="G18" s="5" t="e">
        <f>INT(13.0449*(E18-7)^1.05)</f>
        <v>#NUM!</v>
      </c>
    </row>
    <row r="19" spans="1:7" ht="12.75">
      <c r="A19" s="3" t="s">
        <v>16</v>
      </c>
      <c r="B19" s="3">
        <v>10.14</v>
      </c>
      <c r="C19" s="3">
        <v>7</v>
      </c>
      <c r="D19" s="3">
        <v>1.08</v>
      </c>
      <c r="E19" s="4">
        <v>0</v>
      </c>
      <c r="F19" s="4" t="s">
        <v>25</v>
      </c>
      <c r="G19" s="5" t="e">
        <f>INT(10.14*(E19-7)^1.08)</f>
        <v>#NUM!</v>
      </c>
    </row>
    <row r="27" ht="12.75">
      <c r="A27" s="1" t="s">
        <v>17</v>
      </c>
    </row>
    <row r="28" spans="1:7" ht="12.75">
      <c r="A28" s="3"/>
      <c r="B28" s="3" t="s">
        <v>0</v>
      </c>
      <c r="C28" s="3" t="s">
        <v>1</v>
      </c>
      <c r="D28" s="3" t="s">
        <v>2</v>
      </c>
      <c r="E28" s="4" t="s">
        <v>21</v>
      </c>
      <c r="F28" s="4"/>
      <c r="G28" s="5" t="s">
        <v>22</v>
      </c>
    </row>
    <row r="29" spans="1:7" ht="12.75">
      <c r="A29" s="3" t="s">
        <v>3</v>
      </c>
      <c r="B29" s="3">
        <v>46.0849</v>
      </c>
      <c r="C29" s="3">
        <v>13</v>
      </c>
      <c r="D29" s="3">
        <v>1.81</v>
      </c>
      <c r="E29" s="4">
        <v>99</v>
      </c>
      <c r="F29" s="4" t="s">
        <v>23</v>
      </c>
      <c r="G29" s="5" t="e">
        <f>INT(46.0849*(13-E29)^1.81)</f>
        <v>#NUM!</v>
      </c>
    </row>
    <row r="30" spans="1:7" ht="12.75">
      <c r="A30" s="3" t="s">
        <v>4</v>
      </c>
      <c r="B30" s="3">
        <v>17.857</v>
      </c>
      <c r="C30" s="3">
        <v>21</v>
      </c>
      <c r="D30" s="3">
        <v>1.81</v>
      </c>
      <c r="E30" s="4">
        <v>99</v>
      </c>
      <c r="F30" s="4" t="s">
        <v>23</v>
      </c>
      <c r="G30" s="5" t="e">
        <f>INT(17.857*(21-E30)^1.81)</f>
        <v>#NUM!</v>
      </c>
    </row>
    <row r="31" spans="1:7" ht="12.75">
      <c r="A31" s="3" t="s">
        <v>5</v>
      </c>
      <c r="B31" s="3">
        <v>4.99087</v>
      </c>
      <c r="C31" s="3">
        <v>42.5</v>
      </c>
      <c r="D31" s="3">
        <v>1.81</v>
      </c>
      <c r="E31" s="4">
        <v>99</v>
      </c>
      <c r="F31" s="4" t="s">
        <v>23</v>
      </c>
      <c r="G31" s="5" t="e">
        <f>INT(4.99087*(42.5-E31)^1.81)</f>
        <v>#NUM!</v>
      </c>
    </row>
    <row r="32" spans="1:7" ht="12.75">
      <c r="A32" s="3" t="s">
        <v>6</v>
      </c>
      <c r="B32" s="3">
        <v>1.34285</v>
      </c>
      <c r="C32" s="3">
        <v>91.7</v>
      </c>
      <c r="D32" s="3">
        <v>1.81</v>
      </c>
      <c r="E32" s="4">
        <v>99</v>
      </c>
      <c r="F32" s="4" t="s">
        <v>23</v>
      </c>
      <c r="G32" s="5" t="e">
        <f>INT(1.34285*(91.7-E32)^1.81)</f>
        <v>#NUM!</v>
      </c>
    </row>
    <row r="33" spans="1:7" ht="12.75">
      <c r="A33" s="3" t="s">
        <v>7</v>
      </c>
      <c r="B33" s="3">
        <v>0.11193</v>
      </c>
      <c r="C33" s="3">
        <v>254</v>
      </c>
      <c r="D33" s="3">
        <v>1.88</v>
      </c>
      <c r="E33" s="4">
        <v>9999</v>
      </c>
      <c r="F33" s="4" t="s">
        <v>23</v>
      </c>
      <c r="G33" s="5" t="e">
        <f>INT(0.11193*(254-E33)^1.88)</f>
        <v>#NUM!</v>
      </c>
    </row>
    <row r="34" spans="1:7" ht="12.75">
      <c r="A34" s="3" t="s">
        <v>8</v>
      </c>
      <c r="B34" s="3">
        <v>0.02883</v>
      </c>
      <c r="C34" s="3">
        <v>535</v>
      </c>
      <c r="D34" s="3">
        <v>1.88</v>
      </c>
      <c r="E34" s="4">
        <v>99999</v>
      </c>
      <c r="F34" s="4" t="s">
        <v>23</v>
      </c>
      <c r="G34" s="5" t="e">
        <f>INT(0.02883*(535-E34)^1.88)</f>
        <v>#NUM!</v>
      </c>
    </row>
    <row r="35" spans="1:7" ht="12.75">
      <c r="A35" s="3" t="s">
        <v>9</v>
      </c>
      <c r="B35" s="3">
        <v>20.0479</v>
      </c>
      <c r="C35" s="3">
        <v>17</v>
      </c>
      <c r="D35" s="3">
        <v>1.835</v>
      </c>
      <c r="E35" s="4">
        <v>99</v>
      </c>
      <c r="F35" s="4" t="s">
        <v>23</v>
      </c>
      <c r="G35" s="5" t="e">
        <f>INT(20.0479*(17-E35)^1.835)</f>
        <v>#NUM!</v>
      </c>
    </row>
    <row r="36" spans="1:7" ht="12.75">
      <c r="A36" s="3" t="s">
        <v>10</v>
      </c>
      <c r="B36" s="3">
        <v>9.23076</v>
      </c>
      <c r="C36" s="3">
        <v>26.7</v>
      </c>
      <c r="D36" s="3">
        <v>1.835</v>
      </c>
      <c r="E36" s="4">
        <v>99</v>
      </c>
      <c r="F36" s="4" t="s">
        <v>23</v>
      </c>
      <c r="G36" s="5" t="e">
        <f>INT(9.23076*(26.7-E36)^1.835)</f>
        <v>#NUM!</v>
      </c>
    </row>
    <row r="37" spans="1:7" ht="12.75">
      <c r="A37" s="3" t="s">
        <v>11</v>
      </c>
      <c r="B37" s="3">
        <v>1.84523</v>
      </c>
      <c r="C37" s="3">
        <v>75</v>
      </c>
      <c r="D37" s="3">
        <v>1.348</v>
      </c>
      <c r="E37" s="6">
        <v>0</v>
      </c>
      <c r="F37" s="6" t="s">
        <v>24</v>
      </c>
      <c r="G37" s="5" t="e">
        <f>INT(1.84523*(E37-75)^1.348)</f>
        <v>#NUM!</v>
      </c>
    </row>
    <row r="38" spans="1:7" ht="12.75">
      <c r="A38" s="3" t="s">
        <v>12</v>
      </c>
      <c r="B38" s="3">
        <v>0.44125</v>
      </c>
      <c r="C38" s="3">
        <v>100</v>
      </c>
      <c r="D38" s="3">
        <v>1.35</v>
      </c>
      <c r="E38" s="6">
        <v>0</v>
      </c>
      <c r="F38" s="6" t="s">
        <v>24</v>
      </c>
      <c r="G38" s="5" t="e">
        <f>INT(0.44125*(E38-100)^1.35)</f>
        <v>#NUM!</v>
      </c>
    </row>
    <row r="39" spans="1:7" ht="12.75">
      <c r="A39" s="3" t="s">
        <v>13</v>
      </c>
      <c r="B39" s="3">
        <v>0.188807</v>
      </c>
      <c r="C39" s="3">
        <v>210</v>
      </c>
      <c r="D39" s="3">
        <v>1.41</v>
      </c>
      <c r="E39" s="6">
        <v>0</v>
      </c>
      <c r="F39" s="6" t="s">
        <v>24</v>
      </c>
      <c r="G39" s="5" t="e">
        <f>INT(0.188807*(E39-210)^1.41)</f>
        <v>#NUM!</v>
      </c>
    </row>
    <row r="40" spans="1:7" ht="12.75">
      <c r="A40" s="3" t="s">
        <v>14</v>
      </c>
      <c r="B40" s="3">
        <v>56.0211</v>
      </c>
      <c r="C40" s="3">
        <v>1.5</v>
      </c>
      <c r="D40" s="3">
        <v>1.05</v>
      </c>
      <c r="E40" s="4">
        <v>0</v>
      </c>
      <c r="F40" s="4" t="s">
        <v>25</v>
      </c>
      <c r="G40" s="5" t="e">
        <f>INT(56.0211*(E40-1.5)^1.05)</f>
        <v>#NUM!</v>
      </c>
    </row>
    <row r="41" spans="1:7" ht="12.75">
      <c r="A41" s="3" t="s">
        <v>15</v>
      </c>
      <c r="B41" s="3">
        <v>12.3311</v>
      </c>
      <c r="C41" s="3">
        <v>3</v>
      </c>
      <c r="D41" s="3">
        <v>1.1</v>
      </c>
      <c r="E41" s="4">
        <v>0</v>
      </c>
      <c r="F41" s="4" t="s">
        <v>25</v>
      </c>
      <c r="G41" s="5" t="e">
        <f>INT(12.3311*(E41-3)^1.1)</f>
        <v>#NUM!</v>
      </c>
    </row>
    <row r="42" spans="1:7" ht="12.75">
      <c r="A42" s="3" t="s">
        <v>27</v>
      </c>
      <c r="B42" s="8">
        <v>17.5458</v>
      </c>
      <c r="C42" s="9">
        <v>6</v>
      </c>
      <c r="D42" s="9">
        <v>1.05</v>
      </c>
      <c r="E42" s="4">
        <v>0</v>
      </c>
      <c r="F42" s="4" t="s">
        <v>25</v>
      </c>
      <c r="G42" s="5" t="e">
        <f>INT(17.5458*(E42-6)^1.05)</f>
        <v>#NUM!</v>
      </c>
    </row>
    <row r="43" spans="1:7" ht="12.75">
      <c r="A43" s="3" t="s">
        <v>16</v>
      </c>
      <c r="B43" s="3">
        <v>15.9803</v>
      </c>
      <c r="C43" s="3">
        <v>3.8</v>
      </c>
      <c r="D43" s="3">
        <v>1.04</v>
      </c>
      <c r="E43" s="4">
        <v>0</v>
      </c>
      <c r="F43" s="4" t="s">
        <v>25</v>
      </c>
      <c r="G43" s="5" t="e">
        <f>INT(15.9803*(E43-3.8)^1.04)</f>
        <v>#NUM!</v>
      </c>
    </row>
  </sheetData>
  <sheetProtection/>
  <printOptions/>
  <pageMargins left="0.78" right="0.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Isidor Fuchser</dc:creator>
  <cp:keywords/>
  <dc:description/>
  <cp:lastModifiedBy>Münger Saskia</cp:lastModifiedBy>
  <cp:lastPrinted>2003-10-28T12:24:31Z</cp:lastPrinted>
  <dcterms:created xsi:type="dcterms:W3CDTF">2003-03-19T10:39:44Z</dcterms:created>
  <dcterms:modified xsi:type="dcterms:W3CDTF">2019-05-22T14:45:07Z</dcterms:modified>
  <cp:category/>
  <cp:version/>
  <cp:contentType/>
  <cp:contentStatus/>
</cp:coreProperties>
</file>